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-tuf\Desktop\1 семестр М\Математическое моделирование\"/>
    </mc:Choice>
  </mc:AlternateContent>
  <xr:revisionPtr revIDLastSave="0" documentId="13_ncr:1_{5D8F2E72-CEC2-4493-AAE5-E0D425CE812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исходные данные" sheetId="1" r:id="rId1"/>
    <sheet name="Первичный одномерный анализ" sheetId="2" r:id="rId2"/>
    <sheet name="Параметры уравнения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8" i="1" s="1"/>
  <c r="H23" i="1"/>
  <c r="H21" i="1"/>
  <c r="I2" i="1"/>
  <c r="I12" i="1"/>
  <c r="L16" i="1"/>
  <c r="E14" i="1"/>
  <c r="F2" i="1"/>
  <c r="F12" i="1"/>
  <c r="G12" i="1"/>
  <c r="C37" i="3" s="1"/>
  <c r="L15" i="1"/>
  <c r="J15" i="1"/>
  <c r="H15" i="1"/>
  <c r="I3" i="1"/>
  <c r="I4" i="1"/>
  <c r="I5" i="1"/>
  <c r="I6" i="1"/>
  <c r="I7" i="1"/>
  <c r="I8" i="1"/>
  <c r="I9" i="1"/>
  <c r="I10" i="1"/>
  <c r="I11" i="1"/>
  <c r="C39" i="3"/>
  <c r="C35" i="3"/>
  <c r="F3" i="1"/>
  <c r="F4" i="1"/>
  <c r="F5" i="1"/>
  <c r="F6" i="1"/>
  <c r="F7" i="1"/>
  <c r="F8" i="1"/>
  <c r="F9" i="1"/>
  <c r="F10" i="1"/>
  <c r="F11" i="1"/>
  <c r="G16" i="2"/>
  <c r="B16" i="2"/>
  <c r="L17" i="1" l="1"/>
  <c r="L21" i="1"/>
  <c r="O17" i="1"/>
  <c r="M17" i="1"/>
  <c r="M18" i="1" s="1"/>
  <c r="I18" i="1" l="1"/>
</calcChain>
</file>

<file path=xl/sharedStrings.xml><?xml version="1.0" encoding="utf-8"?>
<sst xmlns="http://schemas.openxmlformats.org/spreadsheetml/2006/main" count="82" uniqueCount="62">
  <si>
    <t>Стоимость обучения, тыс. руб.</t>
  </si>
  <si>
    <t>Число слушателей</t>
  </si>
  <si>
    <t>Среднее</t>
  </si>
  <si>
    <t>Стандартная ошибка</t>
  </si>
  <si>
    <t>Медиана</t>
  </si>
  <si>
    <t>Мода</t>
  </si>
  <si>
    <t>Стандартное отклонение</t>
  </si>
  <si>
    <t>Дисперсия выборки</t>
  </si>
  <si>
    <t>Эксцесс</t>
  </si>
  <si>
    <t>Асимметричность</t>
  </si>
  <si>
    <t>Интервал</t>
  </si>
  <si>
    <t>Минимум</t>
  </si>
  <si>
    <t>Максимум</t>
  </si>
  <si>
    <t>Сумма</t>
  </si>
  <si>
    <t>Счет</t>
  </si>
  <si>
    <t xml:space="preserve"> Описательная статистика по показателю "Стоимость обучения по программе НБА, тыс. руб.""</t>
  </si>
  <si>
    <t>Коэффициент вариации, %</t>
  </si>
  <si>
    <t xml:space="preserve"> Описательная статистика по показателю "Число слушателей."" </t>
  </si>
  <si>
    <t>ВЫВОД ИТОГОВ</t>
  </si>
  <si>
    <t>Регрессионная статистика</t>
  </si>
  <si>
    <t>Множественный R</t>
  </si>
  <si>
    <t>R-квадрат</t>
  </si>
  <si>
    <t>Нормированный R-квадрат</t>
  </si>
  <si>
    <t>Наблюдения</t>
  </si>
  <si>
    <t>Дисперсионный анализ</t>
  </si>
  <si>
    <t>Регрессия</t>
  </si>
  <si>
    <t>Остаток</t>
  </si>
  <si>
    <t>Итого</t>
  </si>
  <si>
    <t>Y-пересечение</t>
  </si>
  <si>
    <t>df</t>
  </si>
  <si>
    <t>SS</t>
  </si>
  <si>
    <t>MS</t>
  </si>
  <si>
    <t>F</t>
  </si>
  <si>
    <t>Значимость F</t>
  </si>
  <si>
    <t>Коэффициенты</t>
  </si>
  <si>
    <t>t-статистика</t>
  </si>
  <si>
    <t>P-Значение</t>
  </si>
  <si>
    <t>Нижние 95%</t>
  </si>
  <si>
    <t>Верхние 95%</t>
  </si>
  <si>
    <t>Нижние 95,0%</t>
  </si>
  <si>
    <t>Верхние 95,0%</t>
  </si>
  <si>
    <t>ВЫВОД ОСТАТКА</t>
  </si>
  <si>
    <t>Наблюдение</t>
  </si>
  <si>
    <t>Предсказанное Число слушателей</t>
  </si>
  <si>
    <t>Остатки</t>
  </si>
  <si>
    <t>Стандартные остатки</t>
  </si>
  <si>
    <t xml:space="preserve">Средняя ошибка аппроксимации </t>
  </si>
  <si>
    <t>Среднее остатков:</t>
  </si>
  <si>
    <t xml:space="preserve">1-ое условие Гаусса-Маркова - соответсвует </t>
  </si>
  <si>
    <t>Все стандартизованные остатки меньше 3-х</t>
  </si>
  <si>
    <t xml:space="preserve">значит 2-ое условие Гаусса-Маркова выполняется </t>
  </si>
  <si>
    <t>Корреляция Х и остатки</t>
  </si>
  <si>
    <t>3-е условие Гаусса-Маркова соответсвует так как этот коэффициент меньше 0,7. гетероскедантичность не однаруживается</t>
  </si>
  <si>
    <t xml:space="preserve">Коэф. Эластичности </t>
  </si>
  <si>
    <t>tтабл</t>
  </si>
  <si>
    <t>Число слушателей при увеличении X на 15%</t>
  </si>
  <si>
    <t>x цел</t>
  </si>
  <si>
    <t>y точ</t>
  </si>
  <si>
    <t>ОП</t>
  </si>
  <si>
    <t>Y</t>
  </si>
  <si>
    <t xml:space="preserve">tтабл </t>
  </si>
  <si>
    <t xml:space="preserve">ОП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</si>
</sst>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0" xfId="0" applyBorder="1"/>
    <xf numFmtId="164" fontId="2" fillId="0" borderId="3" xfId="0" applyNumberFormat="1" applyFont="1" applyBorder="1" applyAlignment="1">
      <alignment horizontal="center" vertical="center"/>
    </xf>
    <xf numFmtId="164" fontId="0" fillId="0" borderId="0" xfId="0" applyNumberFormat="1" applyBorder="1"/>
    <xf numFmtId="0" fontId="4" fillId="0" borderId="0" xfId="0" applyFont="1" applyBorder="1" applyAlignment="1">
      <alignment horizontal="center" vertical="center" wrapText="1" readingOrder="1"/>
    </xf>
    <xf numFmtId="1" fontId="2" fillId="0" borderId="3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horizontal="centerContinuous" wrapText="1"/>
    </xf>
    <xf numFmtId="0" fontId="0" fillId="0" borderId="5" xfId="0" applyFill="1" applyBorder="1" applyAlignment="1"/>
    <xf numFmtId="0" fontId="0" fillId="4" borderId="5" xfId="0" applyFill="1" applyBorder="1" applyAlignment="1"/>
    <xf numFmtId="1" fontId="0" fillId="4" borderId="5" xfId="0" applyNumberFormat="1" applyFill="1" applyBorder="1" applyAlignment="1"/>
    <xf numFmtId="0" fontId="6" fillId="0" borderId="5" xfId="0" applyFont="1" applyFill="1" applyBorder="1" applyAlignment="1">
      <alignment horizontal="center"/>
    </xf>
    <xf numFmtId="0" fontId="6" fillId="5" borderId="5" xfId="0" applyFont="1" applyFill="1" applyBorder="1" applyAlignment="1">
      <alignment horizontal="centerContinuous"/>
    </xf>
    <xf numFmtId="0" fontId="7" fillId="4" borderId="5" xfId="0" applyFont="1" applyFill="1" applyBorder="1" applyAlignment="1">
      <alignment horizontal="center"/>
    </xf>
    <xf numFmtId="0" fontId="5" fillId="4" borderId="5" xfId="0" applyFont="1" applyFill="1" applyBorder="1" applyAlignment="1"/>
    <xf numFmtId="0" fontId="5" fillId="0" borderId="0" xfId="0" applyFont="1" applyBorder="1"/>
    <xf numFmtId="1" fontId="4" fillId="0" borderId="0" xfId="0" applyNumberFormat="1" applyFont="1" applyFill="1" applyBorder="1" applyAlignment="1">
      <alignment horizontal="center" vertical="center" wrapText="1" readingOrder="1"/>
    </xf>
    <xf numFmtId="0" fontId="6" fillId="3" borderId="6" xfId="0" applyFont="1" applyFill="1" applyBorder="1" applyAlignment="1">
      <alignment horizontal="center" wrapText="1"/>
    </xf>
    <xf numFmtId="0" fontId="6" fillId="3" borderId="7" xfId="0" applyFont="1" applyFill="1" applyBorder="1" applyAlignment="1">
      <alignment horizontal="center" wrapText="1"/>
    </xf>
    <xf numFmtId="0" fontId="0" fillId="5" borderId="6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5" fillId="4" borderId="5" xfId="0" applyFont="1" applyFill="1" applyBorder="1" applyAlignment="1">
      <alignment horizontal="right"/>
    </xf>
    <xf numFmtId="0" fontId="5" fillId="4" borderId="5" xfId="0" applyFont="1" applyFill="1" applyBorder="1"/>
    <xf numFmtId="0" fontId="0" fillId="4" borderId="0" xfId="0" applyFill="1"/>
    <xf numFmtId="0" fontId="5" fillId="4" borderId="5" xfId="0" applyFont="1" applyFill="1" applyBorder="1" applyAlignment="1">
      <alignment horizontal="left"/>
    </xf>
    <xf numFmtId="0" fontId="0" fillId="6" borderId="0" xfId="0" applyFill="1"/>
    <xf numFmtId="0" fontId="6" fillId="6" borderId="8" xfId="0" applyFont="1" applyFill="1" applyBorder="1" applyAlignment="1">
      <alignment horizontal="left"/>
    </xf>
    <xf numFmtId="0" fontId="0" fillId="4" borderId="0" xfId="0" applyFill="1" applyAlignment="1">
      <alignment horizontal="right"/>
    </xf>
    <xf numFmtId="164" fontId="3" fillId="0" borderId="0" xfId="0" applyNumberFormat="1" applyFont="1" applyBorder="1" applyAlignment="1">
      <alignment horizontal="center" vertical="center" wrapText="1" readingOrder="1"/>
    </xf>
    <xf numFmtId="1" fontId="0" fillId="0" borderId="0" xfId="0" applyNumberFormat="1"/>
    <xf numFmtId="0" fontId="5" fillId="0" borderId="5" xfId="0" applyFont="1" applyBorder="1"/>
    <xf numFmtId="0" fontId="0" fillId="7" borderId="5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ru-RU" sz="1100" b="1"/>
              <a:t> Рисунок 1 - Зависимость числа слушателей программы МВА от стоимости обучения</a:t>
            </a:r>
          </a:p>
        </c:rich>
      </c:tx>
      <c:layout>
        <c:manualLayout>
          <c:xMode val="edge"/>
          <c:yMode val="edge"/>
          <c:x val="0.12164566929133858"/>
          <c:y val="0.8463888888888888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ru-RU"/>
        </a:p>
      </c:txPr>
    </c:title>
    <c:autoTitleDeleted val="0"/>
    <c:plotArea>
      <c:layout>
        <c:manualLayout>
          <c:layoutTarget val="inner"/>
          <c:xMode val="edge"/>
          <c:yMode val="edge"/>
          <c:x val="0.1353727034120735"/>
          <c:y val="8.4166666666666667E-2"/>
          <c:w val="0.80284251968503939"/>
          <c:h val="0.54359580052493439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'исходные данные'!$A$2:$A$11</c:f>
              <c:numCache>
                <c:formatCode>0.0</c:formatCode>
                <c:ptCount val="10"/>
                <c:pt idx="0">
                  <c:v>594</c:v>
                </c:pt>
                <c:pt idx="1">
                  <c:v>495</c:v>
                </c:pt>
                <c:pt idx="2">
                  <c:v>485.1</c:v>
                </c:pt>
                <c:pt idx="3">
                  <c:v>396</c:v>
                </c:pt>
                <c:pt idx="4">
                  <c:v>376.2</c:v>
                </c:pt>
                <c:pt idx="5">
                  <c:v>346.5</c:v>
                </c:pt>
                <c:pt idx="6">
                  <c:v>341.8</c:v>
                </c:pt>
                <c:pt idx="7">
                  <c:v>330.3</c:v>
                </c:pt>
                <c:pt idx="8">
                  <c:v>544.5</c:v>
                </c:pt>
                <c:pt idx="9">
                  <c:v>346.5</c:v>
                </c:pt>
              </c:numCache>
            </c:numRef>
          </c:xVal>
          <c:yVal>
            <c:numRef>
              <c:f>'исходные данные'!$B$2:$B$11</c:f>
              <c:numCache>
                <c:formatCode>0</c:formatCode>
                <c:ptCount val="10"/>
                <c:pt idx="0">
                  <c:v>45</c:v>
                </c:pt>
                <c:pt idx="1">
                  <c:v>90</c:v>
                </c:pt>
                <c:pt idx="2">
                  <c:v>108</c:v>
                </c:pt>
                <c:pt idx="3">
                  <c:v>135</c:v>
                </c:pt>
                <c:pt idx="4">
                  <c:v>180</c:v>
                </c:pt>
                <c:pt idx="5">
                  <c:v>198</c:v>
                </c:pt>
                <c:pt idx="6">
                  <c:v>225</c:v>
                </c:pt>
                <c:pt idx="7">
                  <c:v>234</c:v>
                </c:pt>
                <c:pt idx="8">
                  <c:v>63</c:v>
                </c:pt>
                <c:pt idx="9">
                  <c:v>189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A6-466E-8638-8AB5C31688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3651088"/>
        <c:axId val="483652752"/>
      </c:scatterChart>
      <c:valAx>
        <c:axId val="483651088"/>
        <c:scaling>
          <c:orientation val="minMax"/>
          <c:min val="3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ru-RU"/>
                  <a:t>Стоимость обучения, тыс.руб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ru-RU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483652752"/>
        <c:crosses val="autoZero"/>
        <c:crossBetween val="midCat"/>
      </c:valAx>
      <c:valAx>
        <c:axId val="4836527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ru-RU"/>
                  <a:t>Число слушателей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ru-RU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ru-RU"/>
          </a:p>
        </c:txPr>
        <c:crossAx val="483651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Стоимость обучения, тыс. руб. График остатков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'исходные данные'!$A$2:$A$11</c:f>
              <c:numCache>
                <c:formatCode>0.0</c:formatCode>
                <c:ptCount val="10"/>
                <c:pt idx="0">
                  <c:v>594</c:v>
                </c:pt>
                <c:pt idx="1">
                  <c:v>495</c:v>
                </c:pt>
                <c:pt idx="2">
                  <c:v>485.1</c:v>
                </c:pt>
                <c:pt idx="3">
                  <c:v>396</c:v>
                </c:pt>
                <c:pt idx="4">
                  <c:v>376.2</c:v>
                </c:pt>
                <c:pt idx="5">
                  <c:v>346.5</c:v>
                </c:pt>
                <c:pt idx="6">
                  <c:v>341.8</c:v>
                </c:pt>
                <c:pt idx="7">
                  <c:v>330.3</c:v>
                </c:pt>
                <c:pt idx="8">
                  <c:v>544.5</c:v>
                </c:pt>
                <c:pt idx="9">
                  <c:v>346.5</c:v>
                </c:pt>
              </c:numCache>
            </c:numRef>
          </c:xVal>
          <c:yVal>
            <c:numRef>
              <c:f>'Параметры уравнения'!$C$25:$C$34</c:f>
              <c:numCache>
                <c:formatCode>General</c:formatCode>
                <c:ptCount val="10"/>
                <c:pt idx="0">
                  <c:v>14.048175143916581</c:v>
                </c:pt>
                <c:pt idx="1">
                  <c:v>-8.9945143593654961</c:v>
                </c:pt>
                <c:pt idx="2">
                  <c:v>2.2012166903062962</c:v>
                </c:pt>
                <c:pt idx="3">
                  <c:v>-32.03720386264763</c:v>
                </c:pt>
                <c:pt idx="4">
                  <c:v>-0.64574176330404498</c:v>
                </c:pt>
                <c:pt idx="5">
                  <c:v>-3.058548614288668</c:v>
                </c:pt>
                <c:pt idx="6">
                  <c:v>20.711141884040387</c:v>
                </c:pt>
                <c:pt idx="7">
                  <c:v>21.807193103356099</c:v>
                </c:pt>
                <c:pt idx="8">
                  <c:v>-1.9731696077244578</c:v>
                </c:pt>
                <c:pt idx="9">
                  <c:v>-12.058548614288668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58C-49A5-8FDB-217C3789BF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3363216"/>
        <c:axId val="423360720"/>
      </c:scatterChart>
      <c:valAx>
        <c:axId val="42336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ru-RU"/>
                  <a:t>Стоимость обучения, тыс. руб.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423360720"/>
        <c:crosses val="autoZero"/>
        <c:crossBetween val="midCat"/>
      </c:valAx>
      <c:valAx>
        <c:axId val="423360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ru-RU"/>
                  <a:t>Остатки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233632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173355</xdr:colOff>
      <xdr:row>0</xdr:row>
      <xdr:rowOff>369570</xdr:rowOff>
    </xdr:from>
    <xdr:to>
      <xdr:col>17</xdr:col>
      <xdr:colOff>478155</xdr:colOff>
      <xdr:row>12</xdr:row>
      <xdr:rowOff>104775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640081</xdr:colOff>
      <xdr:row>1</xdr:row>
      <xdr:rowOff>38098</xdr:rowOff>
    </xdr:from>
    <xdr:to>
      <xdr:col>17</xdr:col>
      <xdr:colOff>323851</xdr:colOff>
      <xdr:row>20</xdr:row>
      <xdr:rowOff>152399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3"/>
  <sheetViews>
    <sheetView tabSelected="1" workbookViewId="0">
      <selection activeCell="J20" sqref="J20"/>
    </sheetView>
  </sheetViews>
  <sheetFormatPr defaultRowHeight="14.4" x14ac:dyDescent="0.3"/>
  <cols>
    <col min="1" max="1" width="20.88671875" customWidth="1"/>
    <col min="2" max="2" width="21" customWidth="1"/>
    <col min="4" max="4" width="26.21875" customWidth="1"/>
    <col min="5" max="5" width="32.109375" bestFit="1" customWidth="1"/>
    <col min="6" max="6" width="13.109375" bestFit="1" customWidth="1"/>
    <col min="7" max="7" width="11" bestFit="1" customWidth="1"/>
  </cols>
  <sheetData>
    <row r="1" spans="1:12" ht="56.25" customHeight="1" thickBot="1" x14ac:dyDescent="0.35">
      <c r="A1" s="1" t="s">
        <v>0</v>
      </c>
      <c r="B1" s="2" t="s">
        <v>1</v>
      </c>
      <c r="D1" s="12" t="s">
        <v>43</v>
      </c>
      <c r="E1" s="3"/>
      <c r="F1" s="3"/>
      <c r="G1" s="3"/>
      <c r="H1" s="3"/>
      <c r="I1" s="3"/>
      <c r="J1" s="3"/>
      <c r="K1" s="3"/>
    </row>
    <row r="2" spans="1:12" ht="16.2" thickBot="1" x14ac:dyDescent="0.35">
      <c r="A2" s="4">
        <v>594</v>
      </c>
      <c r="B2" s="7">
        <v>45</v>
      </c>
      <c r="D2" s="9">
        <v>30.951824856083419</v>
      </c>
      <c r="E2" s="3"/>
      <c r="F2" s="6">
        <f>ABS(B2/D2*100-100)</f>
        <v>45.387227438887123</v>
      </c>
      <c r="G2" s="9">
        <v>14.0481751439166</v>
      </c>
      <c r="H2" s="3"/>
      <c r="I2" s="30">
        <f>(A2-'Первичный одномерный анализ'!$B$3)^2</f>
        <v>28361.928100000008</v>
      </c>
      <c r="J2" s="3"/>
      <c r="K2" s="5"/>
    </row>
    <row r="3" spans="1:12" ht="16.2" thickBot="1" x14ac:dyDescent="0.35">
      <c r="A3" s="4">
        <v>495</v>
      </c>
      <c r="B3" s="7">
        <v>90</v>
      </c>
      <c r="D3" s="9">
        <v>98.994514359365496</v>
      </c>
      <c r="E3" s="3"/>
      <c r="F3" s="6">
        <f t="shared" ref="F3:F11" si="0">ABS(B3/D3*100-100)</f>
        <v>9.085871492549586</v>
      </c>
      <c r="G3" s="9">
        <v>-8.9945143593654961</v>
      </c>
      <c r="H3" s="3"/>
      <c r="I3" s="30">
        <f>(A3-'Первичный одномерный анализ'!$B$3)^2</f>
        <v>4817.7481000000034</v>
      </c>
      <c r="J3" s="3"/>
      <c r="K3" s="5"/>
    </row>
    <row r="4" spans="1:12" ht="16.2" thickBot="1" x14ac:dyDescent="0.35">
      <c r="A4" s="4">
        <v>485.1</v>
      </c>
      <c r="B4" s="7">
        <v>108</v>
      </c>
      <c r="D4" s="9">
        <v>105.7987833096937</v>
      </c>
      <c r="E4" s="3"/>
      <c r="F4" s="6">
        <f t="shared" si="0"/>
        <v>2.080569002256766</v>
      </c>
      <c r="G4" s="9">
        <v>2.2012166903062962</v>
      </c>
      <c r="H4" s="3"/>
      <c r="I4" s="30">
        <f>(A4-'Первичный одномерный анализ'!$B$3)^2</f>
        <v>3541.4401000000057</v>
      </c>
      <c r="J4" s="3"/>
      <c r="K4" s="5"/>
    </row>
    <row r="5" spans="1:12" ht="16.2" thickBot="1" x14ac:dyDescent="0.35">
      <c r="A5" s="4">
        <v>396</v>
      </c>
      <c r="B5" s="7">
        <v>135</v>
      </c>
      <c r="D5" s="9">
        <v>167.03720386264763</v>
      </c>
      <c r="E5" s="3"/>
      <c r="F5" s="6">
        <f t="shared" si="0"/>
        <v>19.179681604938366</v>
      </c>
      <c r="G5" s="9">
        <v>-32.03720386264763</v>
      </c>
      <c r="H5" s="3"/>
      <c r="I5" s="30">
        <f>(A5-'Первичный одномерный анализ'!$B$3)^2</f>
        <v>875.56809999999848</v>
      </c>
      <c r="J5" s="3"/>
      <c r="K5" s="5"/>
    </row>
    <row r="6" spans="1:12" ht="16.2" thickBot="1" x14ac:dyDescent="0.35">
      <c r="A6" s="4">
        <v>376.2</v>
      </c>
      <c r="B6" s="7">
        <v>180</v>
      </c>
      <c r="D6" s="9">
        <v>180.64574176330404</v>
      </c>
      <c r="E6" s="3"/>
      <c r="F6" s="6">
        <f t="shared" si="0"/>
        <v>0.35746304175280841</v>
      </c>
      <c r="G6" s="9">
        <v>-0.64574176330404498</v>
      </c>
      <c r="H6" s="3"/>
      <c r="I6" s="30">
        <f>(A6-'Первичный одномерный анализ'!$B$3)^2</f>
        <v>2439.3720999999987</v>
      </c>
      <c r="J6" s="3"/>
      <c r="K6" s="5"/>
    </row>
    <row r="7" spans="1:12" ht="16.2" thickBot="1" x14ac:dyDescent="0.35">
      <c r="A7" s="4">
        <v>346.5</v>
      </c>
      <c r="B7" s="7">
        <v>198</v>
      </c>
      <c r="D7" s="9">
        <v>201.05854861428867</v>
      </c>
      <c r="E7" s="3"/>
      <c r="F7" s="6">
        <f t="shared" si="0"/>
        <v>1.5212228653635549</v>
      </c>
      <c r="G7" s="9">
        <v>-3.058548614288668</v>
      </c>
      <c r="H7" s="3"/>
      <c r="I7" s="30">
        <f>(A7-'Первичный одномерный анализ'!$B$3)^2</f>
        <v>6255.2280999999957</v>
      </c>
      <c r="J7" s="3"/>
      <c r="K7" s="5"/>
    </row>
    <row r="8" spans="1:12" ht="16.2" thickBot="1" x14ac:dyDescent="0.35">
      <c r="A8" s="4">
        <v>341.8</v>
      </c>
      <c r="B8" s="7">
        <v>225</v>
      </c>
      <c r="D8" s="9">
        <v>204.28885811595961</v>
      </c>
      <c r="E8" s="3"/>
      <c r="F8" s="6">
        <f t="shared" si="0"/>
        <v>10.138165181913266</v>
      </c>
      <c r="G8" s="9">
        <v>20.711141884040387</v>
      </c>
      <c r="H8" s="3"/>
      <c r="I8" s="30">
        <f>(A8-'Первичный одномерный анализ'!$B$3)^2</f>
        <v>7020.764099999994</v>
      </c>
      <c r="J8" s="3"/>
      <c r="K8" s="5"/>
    </row>
    <row r="9" spans="1:12" ht="16.2" thickBot="1" x14ac:dyDescent="0.35">
      <c r="A9" s="4">
        <v>330.3</v>
      </c>
      <c r="B9" s="7">
        <v>234</v>
      </c>
      <c r="D9" s="9">
        <v>212.1928068966439</v>
      </c>
      <c r="E9" s="3"/>
      <c r="F9" s="6">
        <f t="shared" si="0"/>
        <v>10.277065194758507</v>
      </c>
      <c r="G9" s="9">
        <v>21.807193103356099</v>
      </c>
      <c r="H9" s="3"/>
      <c r="I9" s="30">
        <f>(A9-'Первичный одномерный анализ'!$B$3)^2</f>
        <v>9080.1840999999931</v>
      </c>
      <c r="J9" s="3"/>
      <c r="K9" s="5"/>
    </row>
    <row r="10" spans="1:12" ht="16.2" thickBot="1" x14ac:dyDescent="0.35">
      <c r="A10" s="4">
        <v>544.5</v>
      </c>
      <c r="B10" s="7">
        <v>63</v>
      </c>
      <c r="D10" s="9">
        <v>64.973169607724458</v>
      </c>
      <c r="E10" s="3"/>
      <c r="F10" s="6">
        <f t="shared" si="0"/>
        <v>3.0368991071814264</v>
      </c>
      <c r="G10" s="9">
        <v>-1.9731696077244578</v>
      </c>
      <c r="H10" s="3"/>
      <c r="I10" s="30">
        <f>(A10-'Первичный одномерный анализ'!$B$3)^2</f>
        <v>14139.588100000006</v>
      </c>
      <c r="J10" s="3"/>
      <c r="K10" s="5"/>
    </row>
    <row r="11" spans="1:12" ht="16.2" thickBot="1" x14ac:dyDescent="0.35">
      <c r="A11" s="4">
        <v>346.5</v>
      </c>
      <c r="B11" s="7">
        <v>189</v>
      </c>
      <c r="D11" s="9">
        <v>201.05854861428867</v>
      </c>
      <c r="E11" s="3"/>
      <c r="F11" s="6">
        <f t="shared" si="0"/>
        <v>5.9975309169379472</v>
      </c>
      <c r="G11" s="9">
        <v>-12.058548614288668</v>
      </c>
      <c r="H11" s="3"/>
      <c r="I11" s="30">
        <f>(A11-'Первичный одномерный анализ'!$B$3)^2</f>
        <v>6255.2280999999957</v>
      </c>
      <c r="J11" s="3"/>
      <c r="K11" s="5"/>
    </row>
    <row r="12" spans="1:12" ht="15.6" x14ac:dyDescent="0.3">
      <c r="D12" s="3"/>
      <c r="E12" s="16" t="s">
        <v>46</v>
      </c>
      <c r="F12" s="17">
        <f>SUM(F2:F11)/10</f>
        <v>10.706169584653935</v>
      </c>
      <c r="G12" s="3">
        <f>CORREL(A2:A11,G2:G11)</f>
        <v>9.8954270665998345E-16</v>
      </c>
      <c r="H12" s="3"/>
      <c r="I12" s="5">
        <f>SUM(I2:I11)</f>
        <v>82787.048999999985</v>
      </c>
      <c r="J12" s="3"/>
      <c r="K12" s="3"/>
    </row>
    <row r="13" spans="1:12" x14ac:dyDescent="0.3">
      <c r="D13" s="3"/>
      <c r="E13" s="3"/>
      <c r="F13" s="3"/>
      <c r="G13" s="3"/>
    </row>
    <row r="14" spans="1:12" x14ac:dyDescent="0.3">
      <c r="D14" s="24" t="s">
        <v>53</v>
      </c>
      <c r="E14" s="24">
        <f>'Параметры уравнения'!B18*'Первичный одномерный анализ'!B3/'Первичный одномерный анализ'!G3</f>
        <v>-1.9939193038566874</v>
      </c>
    </row>
    <row r="15" spans="1:12" x14ac:dyDescent="0.3">
      <c r="G15" t="s">
        <v>56</v>
      </c>
      <c r="H15">
        <f>1.15*'Первичный одномерный анализ'!B3</f>
        <v>489.42849999999993</v>
      </c>
      <c r="I15" t="s">
        <v>57</v>
      </c>
      <c r="J15">
        <f>'Параметры уравнения'!B17+'Параметры уравнения'!B18*'исходные данные'!H15</f>
        <v>102.82380571863359</v>
      </c>
      <c r="K15" t="s">
        <v>60</v>
      </c>
      <c r="L15">
        <f>_xlfn.T.INV.2T(0.05,8)</f>
        <v>2.3060041352041671</v>
      </c>
    </row>
    <row r="16" spans="1:12" x14ac:dyDescent="0.3">
      <c r="G16" t="s">
        <v>55</v>
      </c>
      <c r="L16" s="31">
        <f>(H15-'Первичный одномерный анализ'!B3)^2</f>
        <v>4075.354082249994</v>
      </c>
    </row>
    <row r="17" spans="7:15" x14ac:dyDescent="0.3">
      <c r="G17" t="s">
        <v>58</v>
      </c>
      <c r="H17">
        <f>'Первичный одномерный анализ'!G4*(1+1/10+('исходные данные'!H15-'Первичный одномерный анализ'!B3)^2/'исходные данные'!I12)^(1/2)</f>
        <v>23.014499991938063</v>
      </c>
      <c r="I17" s="33">
        <v>18</v>
      </c>
      <c r="L17">
        <f>'исходные данные'!G4*(1+1/10+'исходные данные'!L16/'исходные данные'!I12)^(1/2)</f>
        <v>2.359748389788384</v>
      </c>
      <c r="M17">
        <f>L16/I12</f>
        <v>4.9226951938460745E-2</v>
      </c>
      <c r="O17">
        <f>L16/I12</f>
        <v>4.9226951938460745E-2</v>
      </c>
    </row>
    <row r="18" spans="7:15" x14ac:dyDescent="0.3">
      <c r="G18" t="s">
        <v>59</v>
      </c>
      <c r="H18" s="31">
        <f>J15-L15*H17</f>
        <v>49.752273567568146</v>
      </c>
      <c r="I18" s="31">
        <f>J15+L15*H17</f>
        <v>155.89533786969903</v>
      </c>
      <c r="M18">
        <f>(1+0.1+M17)^0.5</f>
        <v>1.0720200333661964</v>
      </c>
    </row>
    <row r="19" spans="7:15" x14ac:dyDescent="0.3">
      <c r="G19" s="32" t="s">
        <v>59</v>
      </c>
      <c r="H19" s="24">
        <v>60</v>
      </c>
      <c r="I19" s="24">
        <v>145</v>
      </c>
    </row>
    <row r="21" spans="7:15" x14ac:dyDescent="0.3">
      <c r="G21" t="s">
        <v>58</v>
      </c>
      <c r="H21">
        <f>'исходные данные'!G4*(1+1/10+('исходные данные'!I12-'исходные данные'!B3)^2/'исходные данные'!H15)^(1/2)</f>
        <v>8228.2636488468361</v>
      </c>
      <c r="L21">
        <f>1+0.1+L16/I12</f>
        <v>1.1492269519384608</v>
      </c>
    </row>
    <row r="23" spans="7:15" x14ac:dyDescent="0.3">
      <c r="G23" t="s">
        <v>61</v>
      </c>
      <c r="H23">
        <f>SQRT(1+1/10+I12/L16)</f>
        <v>4.6275344545441426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zoomScaleNormal="100" workbookViewId="0">
      <selection activeCell="F1" sqref="F1:G16"/>
    </sheetView>
  </sheetViews>
  <sheetFormatPr defaultRowHeight="14.4" x14ac:dyDescent="0.3"/>
  <cols>
    <col min="1" max="1" width="24.5546875" bestFit="1" customWidth="1"/>
    <col min="2" max="2" width="15.6640625" customWidth="1"/>
    <col min="6" max="6" width="24.5546875" bestFit="1" customWidth="1"/>
    <col min="7" max="7" width="12.6640625" bestFit="1" customWidth="1"/>
  </cols>
  <sheetData>
    <row r="1" spans="1:7" ht="48.75" customHeight="1" x14ac:dyDescent="0.3">
      <c r="A1" s="18" t="s">
        <v>15</v>
      </c>
      <c r="B1" s="19"/>
      <c r="F1" s="8" t="s">
        <v>17</v>
      </c>
      <c r="G1" s="8"/>
    </row>
    <row r="2" spans="1:7" x14ac:dyDescent="0.3">
      <c r="A2" s="9"/>
      <c r="B2" s="9"/>
      <c r="F2" s="9"/>
      <c r="G2" s="9"/>
    </row>
    <row r="3" spans="1:7" x14ac:dyDescent="0.3">
      <c r="A3" s="10" t="s">
        <v>2</v>
      </c>
      <c r="B3" s="10">
        <v>425.59</v>
      </c>
      <c r="F3" s="10" t="s">
        <v>2</v>
      </c>
      <c r="G3" s="10">
        <v>146.69999999999999</v>
      </c>
    </row>
    <row r="4" spans="1:7" x14ac:dyDescent="0.3">
      <c r="A4" s="9" t="s">
        <v>3</v>
      </c>
      <c r="B4" s="9">
        <v>30.32912956218825</v>
      </c>
      <c r="F4" s="9" t="s">
        <v>3</v>
      </c>
      <c r="G4" s="9">
        <v>21.46834879537781</v>
      </c>
    </row>
    <row r="5" spans="1:7" x14ac:dyDescent="0.3">
      <c r="A5" s="10" t="s">
        <v>4</v>
      </c>
      <c r="B5" s="10">
        <v>386.1</v>
      </c>
      <c r="F5" s="10" t="s">
        <v>4</v>
      </c>
      <c r="G5" s="10">
        <v>157.5</v>
      </c>
    </row>
    <row r="6" spans="1:7" x14ac:dyDescent="0.3">
      <c r="A6" s="9" t="s">
        <v>5</v>
      </c>
      <c r="B6" s="9">
        <v>346.5</v>
      </c>
      <c r="F6" s="9" t="s">
        <v>5</v>
      </c>
      <c r="G6" s="9" t="e">
        <v>#N/A</v>
      </c>
    </row>
    <row r="7" spans="1:7" x14ac:dyDescent="0.3">
      <c r="A7" s="10" t="s">
        <v>6</v>
      </c>
      <c r="B7" s="10">
        <v>95.909128866860286</v>
      </c>
      <c r="F7" s="10" t="s">
        <v>6</v>
      </c>
      <c r="G7" s="10">
        <v>67.888879796325995</v>
      </c>
    </row>
    <row r="8" spans="1:7" x14ac:dyDescent="0.3">
      <c r="A8" s="9" t="s">
        <v>7</v>
      </c>
      <c r="B8" s="9">
        <v>9198.5610000000124</v>
      </c>
      <c r="F8" s="9" t="s">
        <v>7</v>
      </c>
      <c r="G8" s="9">
        <v>4608.9000000000005</v>
      </c>
    </row>
    <row r="9" spans="1:7" x14ac:dyDescent="0.3">
      <c r="A9" s="9" t="s">
        <v>8</v>
      </c>
      <c r="B9" s="9">
        <v>-1.0974859646216837</v>
      </c>
      <c r="F9" s="9" t="s">
        <v>8</v>
      </c>
      <c r="G9" s="9">
        <v>-1.5067537326549374</v>
      </c>
    </row>
    <row r="10" spans="1:7" x14ac:dyDescent="0.3">
      <c r="A10" s="9" t="s">
        <v>9</v>
      </c>
      <c r="B10" s="9">
        <v>0.69482710509533852</v>
      </c>
      <c r="F10" s="9" t="s">
        <v>9</v>
      </c>
      <c r="G10" s="9">
        <v>-0.21621189173148753</v>
      </c>
    </row>
    <row r="11" spans="1:7" x14ac:dyDescent="0.3">
      <c r="A11" s="9" t="s">
        <v>10</v>
      </c>
      <c r="B11" s="9">
        <v>263.7</v>
      </c>
      <c r="F11" s="9" t="s">
        <v>10</v>
      </c>
      <c r="G11" s="9">
        <v>189</v>
      </c>
    </row>
    <row r="12" spans="1:7" x14ac:dyDescent="0.3">
      <c r="A12" s="10" t="s">
        <v>11</v>
      </c>
      <c r="B12" s="10">
        <v>330.3</v>
      </c>
      <c r="F12" s="9" t="s">
        <v>11</v>
      </c>
      <c r="G12" s="9">
        <v>45</v>
      </c>
    </row>
    <row r="13" spans="1:7" x14ac:dyDescent="0.3">
      <c r="A13" s="10" t="s">
        <v>12</v>
      </c>
      <c r="B13" s="10">
        <v>594</v>
      </c>
      <c r="F13" s="9" t="s">
        <v>12</v>
      </c>
      <c r="G13" s="9">
        <v>234</v>
      </c>
    </row>
    <row r="14" spans="1:7" x14ac:dyDescent="0.3">
      <c r="A14" s="9" t="s">
        <v>13</v>
      </c>
      <c r="B14" s="9">
        <v>4255.8999999999996</v>
      </c>
      <c r="F14" s="9" t="s">
        <v>13</v>
      </c>
      <c r="G14" s="9">
        <v>1467</v>
      </c>
    </row>
    <row r="15" spans="1:7" x14ac:dyDescent="0.3">
      <c r="A15" s="10" t="s">
        <v>14</v>
      </c>
      <c r="B15" s="10">
        <v>10</v>
      </c>
      <c r="F15" s="10" t="s">
        <v>14</v>
      </c>
      <c r="G15" s="10">
        <v>10</v>
      </c>
    </row>
    <row r="16" spans="1:7" x14ac:dyDescent="0.3">
      <c r="A16" s="10" t="s">
        <v>16</v>
      </c>
      <c r="B16" s="11">
        <f>B7/B3*100</f>
        <v>22.535569178519303</v>
      </c>
      <c r="F16" s="10" t="s">
        <v>16</v>
      </c>
      <c r="G16" s="11">
        <f>G7/G3*100</f>
        <v>46.277355007720516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9"/>
  <sheetViews>
    <sheetView topLeftCell="A28" workbookViewId="0">
      <selection activeCell="C44" sqref="C44"/>
    </sheetView>
  </sheetViews>
  <sheetFormatPr defaultRowHeight="14.4" x14ac:dyDescent="0.3"/>
  <cols>
    <col min="1" max="1" width="26.6640625" customWidth="1"/>
    <col min="2" max="2" width="34.5546875" bestFit="1" customWidth="1"/>
    <col min="3" max="3" width="23.33203125" bestFit="1" customWidth="1"/>
    <col min="4" max="4" width="24.33203125" customWidth="1"/>
    <col min="5" max="5" width="12" bestFit="1" customWidth="1"/>
    <col min="6" max="6" width="16" customWidth="1"/>
    <col min="7" max="7" width="13.109375" bestFit="1" customWidth="1"/>
    <col min="8" max="8" width="14.6640625" bestFit="1" customWidth="1"/>
    <col min="9" max="9" width="14.88671875" bestFit="1" customWidth="1"/>
  </cols>
  <sheetData>
    <row r="1" spans="1:9" x14ac:dyDescent="0.3">
      <c r="A1" t="s">
        <v>18</v>
      </c>
    </row>
    <row r="3" spans="1:9" x14ac:dyDescent="0.3">
      <c r="A3" s="13" t="s">
        <v>19</v>
      </c>
      <c r="B3" s="13"/>
    </row>
    <row r="4" spans="1:9" x14ac:dyDescent="0.3">
      <c r="A4" s="9" t="s">
        <v>20</v>
      </c>
      <c r="B4" s="9">
        <v>0.97097395477660653</v>
      </c>
    </row>
    <row r="5" spans="1:9" x14ac:dyDescent="0.3">
      <c r="A5" s="15" t="s">
        <v>21</v>
      </c>
      <c r="B5" s="10">
        <v>0.94279042085452347</v>
      </c>
    </row>
    <row r="6" spans="1:9" x14ac:dyDescent="0.3">
      <c r="A6" s="9" t="s">
        <v>22</v>
      </c>
      <c r="B6" s="9">
        <v>0.93563922346133888</v>
      </c>
    </row>
    <row r="7" spans="1:9" x14ac:dyDescent="0.3">
      <c r="A7" s="10" t="s">
        <v>3</v>
      </c>
      <c r="B7" s="10">
        <v>17.223018985910542</v>
      </c>
    </row>
    <row r="8" spans="1:9" x14ac:dyDescent="0.3">
      <c r="A8" s="9" t="s">
        <v>23</v>
      </c>
      <c r="B8" s="9">
        <v>10</v>
      </c>
    </row>
    <row r="10" spans="1:9" x14ac:dyDescent="0.3">
      <c r="A10" s="20" t="s">
        <v>24</v>
      </c>
      <c r="B10" s="21"/>
      <c r="C10" s="21"/>
      <c r="D10" s="21"/>
      <c r="E10" s="21"/>
      <c r="F10" s="22"/>
    </row>
    <row r="11" spans="1:9" x14ac:dyDescent="0.3">
      <c r="A11" s="12"/>
      <c r="B11" s="12" t="s">
        <v>29</v>
      </c>
      <c r="C11" s="12" t="s">
        <v>30</v>
      </c>
      <c r="D11" s="12" t="s">
        <v>31</v>
      </c>
      <c r="E11" s="12" t="s">
        <v>32</v>
      </c>
      <c r="F11" s="14" t="s">
        <v>33</v>
      </c>
    </row>
    <row r="12" spans="1:9" x14ac:dyDescent="0.3">
      <c r="A12" s="9" t="s">
        <v>25</v>
      </c>
      <c r="B12" s="9">
        <v>1</v>
      </c>
      <c r="C12" s="9">
        <v>39107.040936087717</v>
      </c>
      <c r="D12" s="9">
        <v>39107.040936087717</v>
      </c>
      <c r="E12" s="9">
        <v>131.83672174299767</v>
      </c>
      <c r="F12" s="10">
        <v>2.9986204744550163E-6</v>
      </c>
    </row>
    <row r="13" spans="1:9" x14ac:dyDescent="0.3">
      <c r="A13" s="9" t="s">
        <v>26</v>
      </c>
      <c r="B13" s="9">
        <v>8</v>
      </c>
      <c r="C13" s="9">
        <v>2373.0590639122797</v>
      </c>
      <c r="D13" s="9">
        <v>296.63238298903497</v>
      </c>
      <c r="E13" s="9"/>
      <c r="F13" s="9"/>
    </row>
    <row r="14" spans="1:9" x14ac:dyDescent="0.3">
      <c r="A14" s="9" t="s">
        <v>27</v>
      </c>
      <c r="B14" s="9">
        <v>9</v>
      </c>
      <c r="C14" s="9">
        <v>41480.1</v>
      </c>
      <c r="D14" s="9"/>
      <c r="E14" s="9"/>
      <c r="F14" s="9"/>
    </row>
    <row r="16" spans="1:9" x14ac:dyDescent="0.3">
      <c r="A16" s="12"/>
      <c r="B16" s="14" t="s">
        <v>34</v>
      </c>
      <c r="C16" s="12" t="s">
        <v>3</v>
      </c>
      <c r="D16" s="12" t="s">
        <v>35</v>
      </c>
      <c r="E16" s="14" t="s">
        <v>36</v>
      </c>
      <c r="F16" s="12" t="s">
        <v>37</v>
      </c>
      <c r="G16" s="12" t="s">
        <v>38</v>
      </c>
      <c r="H16" s="12" t="s">
        <v>39</v>
      </c>
      <c r="I16" s="12" t="s">
        <v>40</v>
      </c>
    </row>
    <row r="17" spans="1:9" x14ac:dyDescent="0.3">
      <c r="A17" s="9" t="s">
        <v>28</v>
      </c>
      <c r="B17" s="10">
        <v>439.20796187577599</v>
      </c>
      <c r="C17" s="9">
        <v>26.051002047281237</v>
      </c>
      <c r="D17" s="9">
        <v>16.859541950771643</v>
      </c>
      <c r="E17" s="10">
        <v>1.5525526459873183E-7</v>
      </c>
      <c r="F17" s="9">
        <v>379.13424342853324</v>
      </c>
      <c r="G17" s="9">
        <v>499.28168032301875</v>
      </c>
      <c r="H17" s="9">
        <v>379.13424342853324</v>
      </c>
      <c r="I17" s="9">
        <v>499.28168032301875</v>
      </c>
    </row>
    <row r="18" spans="1:9" x14ac:dyDescent="0.3">
      <c r="A18" s="9" t="s">
        <v>0</v>
      </c>
      <c r="B18" s="10">
        <v>-0.68729989397254643</v>
      </c>
      <c r="C18" s="9">
        <v>5.9858810068084717E-2</v>
      </c>
      <c r="D18" s="9">
        <v>-11.48201732027076</v>
      </c>
      <c r="E18" s="10">
        <v>2.9986204744550108E-6</v>
      </c>
      <c r="F18" s="9">
        <v>-0.8253345575179506</v>
      </c>
      <c r="G18" s="9">
        <v>-0.54926523042714226</v>
      </c>
      <c r="H18" s="9">
        <v>-0.8253345575179506</v>
      </c>
      <c r="I18" s="9">
        <v>-0.54926523042714226</v>
      </c>
    </row>
    <row r="22" spans="1:9" x14ac:dyDescent="0.3">
      <c r="A22" t="s">
        <v>41</v>
      </c>
    </row>
    <row r="24" spans="1:9" x14ac:dyDescent="0.3">
      <c r="A24" s="12" t="s">
        <v>42</v>
      </c>
      <c r="B24" s="12" t="s">
        <v>43</v>
      </c>
      <c r="C24" s="12" t="s">
        <v>44</v>
      </c>
      <c r="D24" s="12" t="s">
        <v>45</v>
      </c>
      <c r="E24" s="28" t="s">
        <v>49</v>
      </c>
      <c r="H24" t="s">
        <v>50</v>
      </c>
    </row>
    <row r="25" spans="1:9" x14ac:dyDescent="0.3">
      <c r="A25" s="9">
        <v>1</v>
      </c>
      <c r="B25" s="9">
        <v>30.951824856083419</v>
      </c>
      <c r="C25" s="9">
        <v>14.048175143916581</v>
      </c>
      <c r="D25" s="9">
        <v>0.86514099958485435</v>
      </c>
    </row>
    <row r="26" spans="1:9" x14ac:dyDescent="0.3">
      <c r="A26" s="9">
        <v>2</v>
      </c>
      <c r="B26" s="9">
        <v>98.994514359365496</v>
      </c>
      <c r="C26" s="9">
        <v>-8.9945143593654961</v>
      </c>
      <c r="D26" s="9">
        <v>-0.5539170080045237</v>
      </c>
    </row>
    <row r="27" spans="1:9" x14ac:dyDescent="0.3">
      <c r="A27" s="9">
        <v>3</v>
      </c>
      <c r="B27" s="9">
        <v>105.7987833096937</v>
      </c>
      <c r="C27" s="9">
        <v>2.2012166903062962</v>
      </c>
      <c r="D27" s="9">
        <v>0.13555944371743678</v>
      </c>
    </row>
    <row r="28" spans="1:9" x14ac:dyDescent="0.3">
      <c r="A28" s="9">
        <v>4</v>
      </c>
      <c r="B28" s="9">
        <v>167.03720386264763</v>
      </c>
      <c r="C28" s="9">
        <v>-32.03720386264763</v>
      </c>
      <c r="D28" s="9">
        <v>-1.9729750155939054</v>
      </c>
    </row>
    <row r="29" spans="1:9" x14ac:dyDescent="0.3">
      <c r="A29" s="9">
        <v>5</v>
      </c>
      <c r="B29" s="9">
        <v>180.64574176330404</v>
      </c>
      <c r="C29" s="9">
        <v>-0.64574176330404498</v>
      </c>
      <c r="D29" s="9">
        <v>-3.9767277162718814E-2</v>
      </c>
    </row>
    <row r="30" spans="1:9" x14ac:dyDescent="0.3">
      <c r="A30" s="9">
        <v>6</v>
      </c>
      <c r="B30" s="9">
        <v>201.05854861428867</v>
      </c>
      <c r="C30" s="9">
        <v>-3.058548614288668</v>
      </c>
      <c r="D30" s="9">
        <v>-0.18835726194589947</v>
      </c>
    </row>
    <row r="31" spans="1:9" x14ac:dyDescent="0.3">
      <c r="A31" s="9">
        <v>7</v>
      </c>
      <c r="B31" s="9">
        <v>204.28885811595961</v>
      </c>
      <c r="C31" s="9">
        <v>20.711141884040387</v>
      </c>
      <c r="D31" s="9">
        <v>1.2754722808151833</v>
      </c>
    </row>
    <row r="32" spans="1:9" x14ac:dyDescent="0.3">
      <c r="A32" s="9">
        <v>8</v>
      </c>
      <c r="B32" s="9">
        <v>212.1928068966439</v>
      </c>
      <c r="C32" s="9">
        <v>21.807193103356099</v>
      </c>
      <c r="D32" s="9">
        <v>1.3429713572262298</v>
      </c>
    </row>
    <row r="33" spans="1:5" x14ac:dyDescent="0.3">
      <c r="A33" s="9">
        <v>9</v>
      </c>
      <c r="B33" s="9">
        <v>64.973169607724458</v>
      </c>
      <c r="C33" s="9">
        <v>-1.9731696077244578</v>
      </c>
      <c r="D33" s="9">
        <v>-0.12151542170346742</v>
      </c>
    </row>
    <row r="34" spans="1:5" x14ac:dyDescent="0.3">
      <c r="A34" s="9">
        <v>10</v>
      </c>
      <c r="B34" s="9">
        <v>201.05854861428867</v>
      </c>
      <c r="C34" s="9">
        <v>-12.058548614288668</v>
      </c>
      <c r="D34" s="9">
        <v>-0.74261209693316499</v>
      </c>
    </row>
    <row r="35" spans="1:5" x14ac:dyDescent="0.3">
      <c r="B35" s="23" t="s">
        <v>47</v>
      </c>
      <c r="C35" s="26">
        <f>AVERAGE(C25:C34)</f>
        <v>3.9790393202565608E-14</v>
      </c>
      <c r="E35" s="27" t="s">
        <v>48</v>
      </c>
    </row>
    <row r="37" spans="1:5" x14ac:dyDescent="0.3">
      <c r="B37" s="23" t="s">
        <v>51</v>
      </c>
      <c r="C37" s="26">
        <f>'исходные данные'!G12</f>
        <v>9.8954270665998345E-16</v>
      </c>
      <c r="D37" s="27" t="s">
        <v>52</v>
      </c>
    </row>
    <row r="39" spans="1:5" x14ac:dyDescent="0.3">
      <c r="B39" s="29" t="s">
        <v>54</v>
      </c>
      <c r="C39" s="25">
        <f>_xlfn.T.INV.2T(0.05,8)</f>
        <v>2.3060041352041671</v>
      </c>
    </row>
  </sheetData>
  <mergeCells count="1">
    <mergeCell ref="A10:F10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исходные данные</vt:lpstr>
      <vt:lpstr>Первичный одномерный анализ</vt:lpstr>
      <vt:lpstr>Параметры уравнения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o.shubat@gmail.com</dc:creator>
  <cp:lastModifiedBy>asus-tuf</cp:lastModifiedBy>
  <dcterms:created xsi:type="dcterms:W3CDTF">2017-12-05T08:24:18Z</dcterms:created>
  <dcterms:modified xsi:type="dcterms:W3CDTF">2023-01-21T05:12:16Z</dcterms:modified>
</cp:coreProperties>
</file>